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0" windowWidth="14895" windowHeight="8340"/>
  </bookViews>
  <sheets>
    <sheet name="12-13 .05%" sheetId="1" r:id="rId1"/>
  </sheets>
  <calcPr calcId="145621"/>
</workbook>
</file>

<file path=xl/calcChain.xml><?xml version="1.0" encoding="utf-8"?>
<calcChain xmlns="http://schemas.openxmlformats.org/spreadsheetml/2006/main">
  <c r="I33" i="1" l="1"/>
  <c r="I34" i="1" s="1"/>
  <c r="I32" i="1"/>
  <c r="J32" i="1" s="1"/>
  <c r="K32" i="1" s="1"/>
  <c r="H32" i="1"/>
  <c r="H33" i="1" s="1"/>
  <c r="I31" i="1"/>
  <c r="J31" i="1" s="1"/>
  <c r="K31" i="1" s="1"/>
  <c r="H31" i="1"/>
  <c r="G31" i="1"/>
  <c r="G32" i="1" s="1"/>
  <c r="F31" i="1"/>
  <c r="F32" i="1" s="1"/>
  <c r="I30" i="1"/>
  <c r="J30" i="1" s="1"/>
  <c r="K30" i="1" s="1"/>
  <c r="H30" i="1"/>
  <c r="G30" i="1"/>
  <c r="F30" i="1"/>
  <c r="I29" i="1"/>
  <c r="J29" i="1" s="1"/>
  <c r="K29" i="1" s="1"/>
  <c r="H29" i="1"/>
  <c r="G29" i="1"/>
  <c r="F29" i="1"/>
  <c r="E29" i="1"/>
  <c r="E30" i="1" s="1"/>
  <c r="D29" i="1"/>
  <c r="D30" i="1" s="1"/>
  <c r="I28" i="1"/>
  <c r="J28" i="1" s="1"/>
  <c r="K28" i="1" s="1"/>
  <c r="H28" i="1"/>
  <c r="G28" i="1"/>
  <c r="F28" i="1"/>
  <c r="E28" i="1"/>
  <c r="D28" i="1"/>
  <c r="C28" i="1"/>
  <c r="C29" i="1" s="1"/>
  <c r="B28" i="1"/>
  <c r="B29" i="1" s="1"/>
  <c r="I27" i="1"/>
  <c r="J27" i="1" s="1"/>
  <c r="K27" i="1" s="1"/>
  <c r="H27" i="1"/>
  <c r="G27" i="1"/>
  <c r="F27" i="1"/>
  <c r="E27" i="1"/>
  <c r="D27" i="1"/>
  <c r="C27" i="1"/>
  <c r="B27" i="1"/>
  <c r="I26" i="1"/>
  <c r="J26" i="1" s="1"/>
  <c r="K26" i="1" s="1"/>
  <c r="H26" i="1"/>
  <c r="G26" i="1"/>
  <c r="F26" i="1"/>
  <c r="E26" i="1"/>
  <c r="D26" i="1"/>
  <c r="C26" i="1"/>
  <c r="B26" i="1"/>
  <c r="I25" i="1"/>
  <c r="J25" i="1" s="1"/>
  <c r="K25" i="1" s="1"/>
  <c r="H25" i="1"/>
  <c r="G25" i="1"/>
  <c r="F25" i="1"/>
  <c r="E25" i="1"/>
  <c r="D25" i="1"/>
  <c r="C25" i="1"/>
  <c r="B25" i="1"/>
  <c r="I24" i="1"/>
  <c r="J24" i="1" s="1"/>
  <c r="K24" i="1" s="1"/>
  <c r="H24" i="1"/>
  <c r="G24" i="1"/>
  <c r="F24" i="1"/>
  <c r="E24" i="1"/>
  <c r="D24" i="1"/>
  <c r="C24" i="1"/>
  <c r="B24" i="1"/>
  <c r="I23" i="1"/>
  <c r="J23" i="1" s="1"/>
  <c r="K23" i="1" s="1"/>
  <c r="H23" i="1"/>
  <c r="G23" i="1"/>
  <c r="F23" i="1"/>
  <c r="E23" i="1"/>
  <c r="D23" i="1"/>
  <c r="C23" i="1"/>
  <c r="B23" i="1"/>
  <c r="I22" i="1"/>
  <c r="J22" i="1" s="1"/>
  <c r="K22" i="1" s="1"/>
  <c r="H22" i="1"/>
  <c r="G22" i="1"/>
  <c r="F22" i="1"/>
  <c r="E22" i="1"/>
  <c r="D22" i="1"/>
  <c r="C22" i="1"/>
  <c r="B22" i="1"/>
  <c r="I21" i="1"/>
  <c r="J21" i="1" s="1"/>
  <c r="K21" i="1" s="1"/>
  <c r="H21" i="1"/>
  <c r="G21" i="1"/>
  <c r="F21" i="1"/>
  <c r="E21" i="1"/>
  <c r="D21" i="1"/>
  <c r="C21" i="1"/>
  <c r="B21" i="1"/>
  <c r="I20" i="1"/>
  <c r="J20" i="1" s="1"/>
  <c r="K20" i="1" s="1"/>
  <c r="H20" i="1"/>
  <c r="G20" i="1"/>
  <c r="F20" i="1"/>
  <c r="E20" i="1"/>
  <c r="D20" i="1"/>
  <c r="C20" i="1"/>
  <c r="B20" i="1"/>
  <c r="I19" i="1"/>
  <c r="J19" i="1" s="1"/>
  <c r="K19" i="1" s="1"/>
  <c r="H19" i="1"/>
  <c r="G19" i="1"/>
  <c r="F19" i="1"/>
  <c r="E19" i="1"/>
  <c r="D19" i="1"/>
  <c r="C19" i="1"/>
  <c r="B19" i="1"/>
  <c r="I18" i="1"/>
  <c r="J18" i="1" s="1"/>
  <c r="K18" i="1" s="1"/>
  <c r="H18" i="1"/>
  <c r="G18" i="1"/>
  <c r="F18" i="1"/>
  <c r="E18" i="1"/>
  <c r="D18" i="1"/>
  <c r="C18" i="1"/>
  <c r="B18" i="1"/>
  <c r="I17" i="1"/>
  <c r="J17" i="1" s="1"/>
  <c r="K17" i="1" s="1"/>
  <c r="H17" i="1"/>
  <c r="G17" i="1"/>
  <c r="F17" i="1"/>
  <c r="E17" i="1"/>
  <c r="D17" i="1"/>
  <c r="C17" i="1"/>
  <c r="B17" i="1"/>
  <c r="I16" i="1"/>
  <c r="J16" i="1" s="1"/>
  <c r="K16" i="1" s="1"/>
  <c r="H16" i="1"/>
  <c r="G16" i="1"/>
  <c r="F16" i="1"/>
  <c r="E16" i="1"/>
  <c r="D16" i="1"/>
  <c r="C16" i="1"/>
  <c r="B16" i="1"/>
  <c r="I15" i="1"/>
  <c r="J15" i="1" s="1"/>
  <c r="K15" i="1" s="1"/>
  <c r="H15" i="1"/>
  <c r="G15" i="1"/>
  <c r="F15" i="1"/>
  <c r="E15" i="1"/>
  <c r="D15" i="1"/>
  <c r="C15" i="1"/>
  <c r="B15" i="1"/>
  <c r="I14" i="1"/>
  <c r="J14" i="1" s="1"/>
  <c r="K14" i="1" s="1"/>
  <c r="H14" i="1"/>
  <c r="G14" i="1"/>
  <c r="F14" i="1"/>
  <c r="E14" i="1"/>
  <c r="D14" i="1"/>
  <c r="C14" i="1"/>
  <c r="B14" i="1"/>
  <c r="I13" i="1"/>
  <c r="J13" i="1" s="1"/>
  <c r="K13" i="1" s="1"/>
  <c r="H13" i="1"/>
  <c r="G13" i="1"/>
  <c r="F13" i="1"/>
  <c r="E13" i="1"/>
  <c r="D13" i="1"/>
  <c r="C13" i="1"/>
  <c r="B13" i="1"/>
  <c r="I12" i="1"/>
  <c r="J12" i="1" s="1"/>
  <c r="K12" i="1" s="1"/>
  <c r="H12" i="1"/>
  <c r="G12" i="1"/>
  <c r="F12" i="1"/>
  <c r="E12" i="1"/>
  <c r="D12" i="1"/>
  <c r="C12" i="1"/>
  <c r="B12" i="1"/>
  <c r="I11" i="1"/>
  <c r="J11" i="1" s="1"/>
  <c r="K11" i="1" s="1"/>
  <c r="H11" i="1"/>
  <c r="G11" i="1"/>
  <c r="F11" i="1"/>
  <c r="E11" i="1"/>
  <c r="D11" i="1"/>
  <c r="C11" i="1"/>
  <c r="B11" i="1"/>
  <c r="I10" i="1"/>
  <c r="J10" i="1" s="1"/>
  <c r="K10" i="1" s="1"/>
  <c r="H10" i="1"/>
  <c r="G10" i="1"/>
  <c r="F10" i="1"/>
  <c r="E10" i="1"/>
  <c r="D10" i="1"/>
  <c r="C10" i="1"/>
  <c r="B10" i="1"/>
  <c r="I9" i="1"/>
  <c r="J9" i="1" s="1"/>
  <c r="K9" i="1" s="1"/>
  <c r="H9" i="1"/>
  <c r="G9" i="1"/>
  <c r="F9" i="1"/>
  <c r="E9" i="1"/>
  <c r="D9" i="1"/>
  <c r="C9" i="1"/>
  <c r="B9" i="1"/>
  <c r="I8" i="1"/>
  <c r="J8" i="1" s="1"/>
  <c r="K8" i="1" s="1"/>
  <c r="H8" i="1"/>
  <c r="G8" i="1"/>
  <c r="F8" i="1"/>
  <c r="E8" i="1"/>
  <c r="D8" i="1"/>
  <c r="C8" i="1"/>
  <c r="B8" i="1"/>
  <c r="I7" i="1"/>
  <c r="J7" i="1" s="1"/>
  <c r="K7" i="1" s="1"/>
  <c r="H7" i="1"/>
  <c r="G7" i="1"/>
  <c r="F7" i="1"/>
  <c r="E7" i="1"/>
  <c r="D7" i="1"/>
  <c r="C7" i="1"/>
  <c r="B7" i="1"/>
  <c r="I6" i="1"/>
  <c r="J6" i="1" s="1"/>
  <c r="K6" i="1" s="1"/>
  <c r="H6" i="1"/>
  <c r="G6" i="1"/>
  <c r="F6" i="1"/>
  <c r="E6" i="1"/>
  <c r="D6" i="1"/>
  <c r="C6" i="1"/>
  <c r="B6" i="1"/>
  <c r="I5" i="1"/>
  <c r="J5" i="1" s="1"/>
  <c r="K5" i="1" s="1"/>
  <c r="H5" i="1"/>
  <c r="G5" i="1"/>
  <c r="F5" i="1"/>
  <c r="E5" i="1"/>
  <c r="D5" i="1"/>
  <c r="C5" i="1"/>
  <c r="B5" i="1"/>
  <c r="I4" i="1"/>
  <c r="J4" i="1" s="1"/>
  <c r="K4" i="1" s="1"/>
  <c r="H4" i="1"/>
  <c r="G4" i="1"/>
  <c r="F4" i="1"/>
  <c r="E4" i="1"/>
  <c r="D4" i="1"/>
  <c r="C4" i="1"/>
  <c r="B4" i="1"/>
  <c r="I3" i="1"/>
  <c r="J3" i="1" s="1"/>
  <c r="K3" i="1" s="1"/>
  <c r="H3" i="1"/>
  <c r="G3" i="1"/>
  <c r="F3" i="1"/>
  <c r="E3" i="1"/>
  <c r="D3" i="1"/>
  <c r="C3" i="1"/>
  <c r="B3" i="1"/>
  <c r="I2" i="1"/>
  <c r="J2" i="1" s="1"/>
  <c r="K2" i="1" s="1"/>
  <c r="H2" i="1"/>
  <c r="G2" i="1"/>
  <c r="F2" i="1"/>
  <c r="E2" i="1"/>
  <c r="D2" i="1"/>
  <c r="C2" i="1"/>
  <c r="B2" i="1"/>
  <c r="J33" i="1" l="1"/>
  <c r="J34" i="1" l="1"/>
  <c r="K33" i="1"/>
  <c r="K34" i="1" s="1"/>
</calcChain>
</file>

<file path=xl/comments1.xml><?xml version="1.0" encoding="utf-8"?>
<comments xmlns="http://schemas.openxmlformats.org/spreadsheetml/2006/main">
  <authors>
    <author>Gena</author>
  </authors>
  <commentList>
    <comment ref="B2" authorId="0">
      <text>
        <r>
          <rPr>
            <b/>
            <sz val="8"/>
            <color indexed="81"/>
            <rFont val="Tahoma"/>
            <charset val="1"/>
          </rPr>
          <t>Gena:</t>
        </r>
        <r>
          <rPr>
            <sz val="8"/>
            <color indexed="81"/>
            <rFont val="Tahoma"/>
            <charset val="1"/>
          </rPr>
          <t xml:space="preserve">
Misty Stephens</t>
        </r>
      </text>
    </comment>
    <comment ref="F4" authorId="0">
      <text>
        <r>
          <rPr>
            <b/>
            <sz val="8"/>
            <color indexed="81"/>
            <rFont val="Tahoma"/>
            <charset val="1"/>
          </rPr>
          <t>Gena:</t>
        </r>
        <r>
          <rPr>
            <sz val="8"/>
            <color indexed="81"/>
            <rFont val="Tahoma"/>
            <charset val="1"/>
          </rPr>
          <t xml:space="preserve">
Hannel,</t>
        </r>
      </text>
    </comment>
    <comment ref="B5" authorId="0">
      <text>
        <r>
          <rPr>
            <b/>
            <sz val="8"/>
            <color indexed="81"/>
            <rFont val="Tahoma"/>
            <charset val="1"/>
          </rPr>
          <t>Gena:</t>
        </r>
        <r>
          <rPr>
            <sz val="8"/>
            <color indexed="81"/>
            <rFont val="Tahoma"/>
            <charset val="1"/>
          </rPr>
          <t xml:space="preserve">
Campbell,</t>
        </r>
      </text>
    </comment>
    <comment ref="C5" authorId="0">
      <text>
        <r>
          <rPr>
            <b/>
            <sz val="8"/>
            <color indexed="81"/>
            <rFont val="Tahoma"/>
            <charset val="1"/>
          </rPr>
          <t>Gena:</t>
        </r>
        <r>
          <rPr>
            <sz val="8"/>
            <color indexed="81"/>
            <rFont val="Tahoma"/>
            <charset val="1"/>
          </rPr>
          <t xml:space="preserve">
Sdelp,</t>
        </r>
      </text>
    </comment>
    <comment ref="F5" authorId="0">
      <text>
        <r>
          <rPr>
            <b/>
            <sz val="8"/>
            <color indexed="81"/>
            <rFont val="Tahoma"/>
            <charset val="1"/>
          </rPr>
          <t>Gena:</t>
        </r>
        <r>
          <rPr>
            <sz val="8"/>
            <color indexed="81"/>
            <rFont val="Tahoma"/>
            <charset val="1"/>
          </rPr>
          <t xml:space="preserve">
Pepper,</t>
        </r>
      </text>
    </comment>
    <comment ref="B7" authorId="0">
      <text>
        <r>
          <rPr>
            <b/>
            <sz val="8"/>
            <color indexed="81"/>
            <rFont val="Tahoma"/>
            <charset val="1"/>
          </rPr>
          <t>Gena:</t>
        </r>
        <r>
          <rPr>
            <sz val="8"/>
            <color indexed="81"/>
            <rFont val="Tahoma"/>
            <charset val="1"/>
          </rPr>
          <t xml:space="preserve">
B.Delp, Orr,</t>
        </r>
      </text>
    </comment>
    <comment ref="E7" authorId="0">
      <text>
        <r>
          <rPr>
            <b/>
            <sz val="8"/>
            <color indexed="81"/>
            <rFont val="Tahoma"/>
            <charset val="1"/>
          </rPr>
          <t>Gena:</t>
        </r>
        <r>
          <rPr>
            <sz val="8"/>
            <color indexed="81"/>
            <rFont val="Tahoma"/>
            <charset val="1"/>
          </rPr>
          <t xml:space="preserve">
Wilson,</t>
        </r>
      </text>
    </comment>
    <comment ref="F7" authorId="0">
      <text>
        <r>
          <rPr>
            <b/>
            <sz val="8"/>
            <color indexed="81"/>
            <rFont val="Tahoma"/>
            <charset val="1"/>
          </rPr>
          <t>Gena:</t>
        </r>
        <r>
          <rPr>
            <sz val="8"/>
            <color indexed="81"/>
            <rFont val="Tahoma"/>
            <charset val="1"/>
          </rPr>
          <t xml:space="preserve">
Picone, Rbenz,</t>
        </r>
      </text>
    </comment>
    <comment ref="F8" authorId="0">
      <text>
        <r>
          <rPr>
            <b/>
            <sz val="8"/>
            <color indexed="81"/>
            <rFont val="Tahoma"/>
            <charset val="1"/>
          </rPr>
          <t>Gena:</t>
        </r>
        <r>
          <rPr>
            <sz val="8"/>
            <color indexed="81"/>
            <rFont val="Tahoma"/>
            <charset val="1"/>
          </rPr>
          <t xml:space="preserve">
Morrow,</t>
        </r>
      </text>
    </comment>
    <comment ref="D9" authorId="0">
      <text>
        <r>
          <rPr>
            <b/>
            <sz val="8"/>
            <color indexed="81"/>
            <rFont val="Tahoma"/>
            <charset val="1"/>
          </rPr>
          <t>Gena:</t>
        </r>
        <r>
          <rPr>
            <sz val="8"/>
            <color indexed="81"/>
            <rFont val="Tahoma"/>
            <charset val="1"/>
          </rPr>
          <t xml:space="preserve">
Zarello,</t>
        </r>
      </text>
    </comment>
    <comment ref="F9" authorId="0">
      <text>
        <r>
          <rPr>
            <b/>
            <sz val="8"/>
            <color indexed="81"/>
            <rFont val="Tahoma"/>
            <charset val="1"/>
          </rPr>
          <t>Gena:</t>
        </r>
        <r>
          <rPr>
            <sz val="8"/>
            <color indexed="81"/>
            <rFont val="Tahoma"/>
            <charset val="1"/>
          </rPr>
          <t xml:space="preserve">
Arnold</t>
        </r>
      </text>
    </comment>
    <comment ref="B12" authorId="0">
      <text>
        <r>
          <rPr>
            <b/>
            <sz val="8"/>
            <color indexed="81"/>
            <rFont val="Tahoma"/>
            <charset val="1"/>
          </rPr>
          <t>Gena:</t>
        </r>
        <r>
          <rPr>
            <sz val="8"/>
            <color indexed="81"/>
            <rFont val="Tahoma"/>
            <charset val="1"/>
          </rPr>
          <t xml:space="preserve">
Bibb,</t>
        </r>
      </text>
    </comment>
    <comment ref="H12" authorId="0">
      <text>
        <r>
          <rPr>
            <b/>
            <sz val="8"/>
            <color indexed="81"/>
            <rFont val="Tahoma"/>
            <charset val="1"/>
          </rPr>
          <t>Gena:</t>
        </r>
        <r>
          <rPr>
            <sz val="8"/>
            <color indexed="81"/>
            <rFont val="Tahoma"/>
            <charset val="1"/>
          </rPr>
          <t xml:space="preserve">
Giles,</t>
        </r>
      </text>
    </comment>
    <comment ref="B13" authorId="0">
      <text>
        <r>
          <rPr>
            <b/>
            <sz val="8"/>
            <color indexed="81"/>
            <rFont val="Tahoma"/>
            <charset val="1"/>
          </rPr>
          <t>Gena:</t>
        </r>
        <r>
          <rPr>
            <sz val="8"/>
            <color indexed="81"/>
            <rFont val="Tahoma"/>
            <charset val="1"/>
          </rPr>
          <t xml:space="preserve">
Skillman, Krusemark (6%),</t>
        </r>
      </text>
    </comment>
    <comment ref="F13" authorId="0">
      <text>
        <r>
          <rPr>
            <b/>
            <sz val="8"/>
            <color indexed="81"/>
            <rFont val="Tahoma"/>
            <charset val="1"/>
          </rPr>
          <t>Gena:</t>
        </r>
        <r>
          <rPr>
            <sz val="8"/>
            <color indexed="81"/>
            <rFont val="Tahoma"/>
            <charset val="1"/>
          </rPr>
          <t xml:space="preserve">
Riddle,
</t>
        </r>
      </text>
    </comment>
    <comment ref="I13" authorId="0">
      <text>
        <r>
          <rPr>
            <b/>
            <sz val="8"/>
            <color indexed="81"/>
            <rFont val="Tahoma"/>
            <charset val="1"/>
          </rPr>
          <t>Gena:</t>
        </r>
        <r>
          <rPr>
            <sz val="8"/>
            <color indexed="81"/>
            <rFont val="Tahoma"/>
            <charset val="1"/>
          </rPr>
          <t xml:space="preserve">
Emily Lowe, Moss,</t>
        </r>
      </text>
    </comment>
    <comment ref="F16" authorId="0">
      <text>
        <r>
          <rPr>
            <b/>
            <sz val="8"/>
            <color indexed="81"/>
            <rFont val="Tahoma"/>
            <charset val="1"/>
          </rPr>
          <t>Gena:</t>
        </r>
        <r>
          <rPr>
            <sz val="8"/>
            <color indexed="81"/>
            <rFont val="Tahoma"/>
            <charset val="1"/>
          </rPr>
          <t xml:space="preserve">
Shireman,</t>
        </r>
      </text>
    </comment>
    <comment ref="G18" authorId="0">
      <text>
        <r>
          <rPr>
            <b/>
            <sz val="8"/>
            <color indexed="81"/>
            <rFont val="Tahoma"/>
            <charset val="1"/>
          </rPr>
          <t>Gena:</t>
        </r>
        <r>
          <rPr>
            <sz val="8"/>
            <color indexed="81"/>
            <rFont val="Tahoma"/>
            <charset val="1"/>
          </rPr>
          <t xml:space="preserve">
Bower,</t>
        </r>
      </text>
    </comment>
    <comment ref="C20" authorId="0">
      <text>
        <r>
          <rPr>
            <b/>
            <sz val="8"/>
            <color indexed="81"/>
            <rFont val="Tahoma"/>
            <charset val="1"/>
          </rPr>
          <t>Gena:</t>
        </r>
        <r>
          <rPr>
            <sz val="8"/>
            <color indexed="81"/>
            <rFont val="Tahoma"/>
            <charset val="1"/>
          </rPr>
          <t xml:space="preserve">
Miller (6%),</t>
        </r>
      </text>
    </comment>
    <comment ref="D20" authorId="0">
      <text>
        <r>
          <rPr>
            <b/>
            <sz val="8"/>
            <color indexed="81"/>
            <rFont val="Tahoma"/>
            <charset val="1"/>
          </rPr>
          <t>Gena:</t>
        </r>
        <r>
          <rPr>
            <sz val="8"/>
            <color indexed="81"/>
            <rFont val="Tahoma"/>
            <charset val="1"/>
          </rPr>
          <t xml:space="preserve">
Clowers,</t>
        </r>
      </text>
    </comment>
    <comment ref="D21" authorId="0">
      <text>
        <r>
          <rPr>
            <b/>
            <sz val="8"/>
            <color indexed="81"/>
            <rFont val="Tahoma"/>
            <charset val="1"/>
          </rPr>
          <t>Gena:</t>
        </r>
        <r>
          <rPr>
            <sz val="8"/>
            <color indexed="81"/>
            <rFont val="Tahoma"/>
            <charset val="1"/>
          </rPr>
          <t xml:space="preserve">
Brawner,</t>
        </r>
      </text>
    </comment>
    <comment ref="E21" authorId="0">
      <text>
        <r>
          <rPr>
            <b/>
            <sz val="8"/>
            <color indexed="81"/>
            <rFont val="Tahoma"/>
            <charset val="1"/>
          </rPr>
          <t>Gena:</t>
        </r>
        <r>
          <rPr>
            <sz val="8"/>
            <color indexed="81"/>
            <rFont val="Tahoma"/>
            <charset val="1"/>
          </rPr>
          <t xml:space="preserve">
Jones,</t>
        </r>
      </text>
    </comment>
    <comment ref="I21" authorId="0">
      <text>
        <r>
          <rPr>
            <b/>
            <sz val="8"/>
            <color indexed="81"/>
            <rFont val="Tahoma"/>
            <charset val="1"/>
          </rPr>
          <t>Gena:</t>
        </r>
        <r>
          <rPr>
            <sz val="8"/>
            <color indexed="81"/>
            <rFont val="Tahoma"/>
            <charset val="1"/>
          </rPr>
          <t xml:space="preserve">
MKBenz, </t>
        </r>
      </text>
    </comment>
    <comment ref="E24" authorId="0">
      <text>
        <r>
          <rPr>
            <b/>
            <sz val="8"/>
            <color indexed="81"/>
            <rFont val="Tahoma"/>
            <charset val="1"/>
          </rPr>
          <t>Gena:</t>
        </r>
        <r>
          <rPr>
            <sz val="8"/>
            <color indexed="81"/>
            <rFont val="Tahoma"/>
            <charset val="1"/>
          </rPr>
          <t xml:space="preserve">
Howland (6%)</t>
        </r>
      </text>
    </comment>
    <comment ref="C29" authorId="0">
      <text>
        <r>
          <rPr>
            <b/>
            <sz val="8"/>
            <color indexed="81"/>
            <rFont val="Tahoma"/>
            <charset val="1"/>
          </rPr>
          <t>Gena:</t>
        </r>
        <r>
          <rPr>
            <sz val="8"/>
            <color indexed="81"/>
            <rFont val="Tahoma"/>
            <charset val="1"/>
          </rPr>
          <t xml:space="preserve">
Harroun (28Y, 6%),</t>
        </r>
      </text>
    </comment>
    <comment ref="H33" authorId="0">
      <text>
        <r>
          <rPr>
            <b/>
            <sz val="8"/>
            <color indexed="81"/>
            <rFont val="Tahoma"/>
            <charset val="1"/>
          </rPr>
          <t>Gena:</t>
        </r>
        <r>
          <rPr>
            <sz val="8"/>
            <color indexed="81"/>
            <rFont val="Tahoma"/>
            <charset val="1"/>
          </rPr>
          <t xml:space="preserve">
Young (6%), Ellen Lowe (40Y),</t>
        </r>
      </text>
    </comment>
    <comment ref="I34" authorId="0">
      <text>
        <r>
          <rPr>
            <b/>
            <sz val="8"/>
            <color indexed="81"/>
            <rFont val="Tahoma"/>
            <charset val="1"/>
          </rPr>
          <t>Gena:</t>
        </r>
        <r>
          <rPr>
            <sz val="8"/>
            <color indexed="81"/>
            <rFont val="Tahoma"/>
            <charset val="1"/>
          </rPr>
          <t xml:space="preserve">
Knipmeyer,</t>
        </r>
      </text>
    </comment>
  </commentList>
</comments>
</file>

<file path=xl/sharedStrings.xml><?xml version="1.0" encoding="utf-8"?>
<sst xmlns="http://schemas.openxmlformats.org/spreadsheetml/2006/main" count="11" uniqueCount="11">
  <si>
    <t>Yrs. Of Exp.</t>
  </si>
  <si>
    <t>BA</t>
  </si>
  <si>
    <t>BA+8</t>
  </si>
  <si>
    <t>BA+16</t>
  </si>
  <si>
    <t>BA+24</t>
  </si>
  <si>
    <t>MA</t>
  </si>
  <si>
    <t>MA+8</t>
  </si>
  <si>
    <t>MA+16</t>
  </si>
  <si>
    <t>MA+24</t>
  </si>
  <si>
    <t>MA+36</t>
  </si>
  <si>
    <t>MA+48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</si>
</sst>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Century Gothic"/>
      <family val="2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b/>
      <i/>
      <sz val="9"/>
      <name val="Tahoma"/>
      <family val="2"/>
    </font>
    <font>
      <b/>
      <sz val="8"/>
      <color indexed="81"/>
      <name val="Tahoma"/>
      <charset val="1"/>
    </font>
    <font>
      <sz val="8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/>
    <xf numFmtId="3" fontId="3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5"/>
  <sheetViews>
    <sheetView tabSelected="1" workbookViewId="0">
      <selection activeCell="D15" sqref="D15"/>
    </sheetView>
  </sheetViews>
  <sheetFormatPr defaultRowHeight="13.5" x14ac:dyDescent="0.25"/>
  <cols>
    <col min="1" max="1" width="5.140625" style="17" customWidth="1"/>
    <col min="9" max="9" width="10" style="17" customWidth="1"/>
    <col min="10" max="10" width="10.5703125" bestFit="1" customWidth="1"/>
    <col min="257" max="257" width="5.140625" customWidth="1"/>
    <col min="265" max="265" width="10" customWidth="1"/>
    <col min="266" max="266" width="10.5703125" bestFit="1" customWidth="1"/>
    <col min="513" max="513" width="5.140625" customWidth="1"/>
    <col min="521" max="521" width="10" customWidth="1"/>
    <col min="522" max="522" width="10.5703125" bestFit="1" customWidth="1"/>
    <col min="769" max="769" width="5.140625" customWidth="1"/>
    <col min="777" max="777" width="10" customWidth="1"/>
    <col min="778" max="778" width="10.5703125" bestFit="1" customWidth="1"/>
    <col min="1025" max="1025" width="5.140625" customWidth="1"/>
    <col min="1033" max="1033" width="10" customWidth="1"/>
    <col min="1034" max="1034" width="10.5703125" bestFit="1" customWidth="1"/>
    <col min="1281" max="1281" width="5.140625" customWidth="1"/>
    <col min="1289" max="1289" width="10" customWidth="1"/>
    <col min="1290" max="1290" width="10.5703125" bestFit="1" customWidth="1"/>
    <col min="1537" max="1537" width="5.140625" customWidth="1"/>
    <col min="1545" max="1545" width="10" customWidth="1"/>
    <col min="1546" max="1546" width="10.5703125" bestFit="1" customWidth="1"/>
    <col min="1793" max="1793" width="5.140625" customWidth="1"/>
    <col min="1801" max="1801" width="10" customWidth="1"/>
    <col min="1802" max="1802" width="10.5703125" bestFit="1" customWidth="1"/>
    <col min="2049" max="2049" width="5.140625" customWidth="1"/>
    <col min="2057" max="2057" width="10" customWidth="1"/>
    <col min="2058" max="2058" width="10.5703125" bestFit="1" customWidth="1"/>
    <col min="2305" max="2305" width="5.140625" customWidth="1"/>
    <col min="2313" max="2313" width="10" customWidth="1"/>
    <col min="2314" max="2314" width="10.5703125" bestFit="1" customWidth="1"/>
    <col min="2561" max="2561" width="5.140625" customWidth="1"/>
    <col min="2569" max="2569" width="10" customWidth="1"/>
    <col min="2570" max="2570" width="10.5703125" bestFit="1" customWidth="1"/>
    <col min="2817" max="2817" width="5.140625" customWidth="1"/>
    <col min="2825" max="2825" width="10" customWidth="1"/>
    <col min="2826" max="2826" width="10.5703125" bestFit="1" customWidth="1"/>
    <col min="3073" max="3073" width="5.140625" customWidth="1"/>
    <col min="3081" max="3081" width="10" customWidth="1"/>
    <col min="3082" max="3082" width="10.5703125" bestFit="1" customWidth="1"/>
    <col min="3329" max="3329" width="5.140625" customWidth="1"/>
    <col min="3337" max="3337" width="10" customWidth="1"/>
    <col min="3338" max="3338" width="10.5703125" bestFit="1" customWidth="1"/>
    <col min="3585" max="3585" width="5.140625" customWidth="1"/>
    <col min="3593" max="3593" width="10" customWidth="1"/>
    <col min="3594" max="3594" width="10.5703125" bestFit="1" customWidth="1"/>
    <col min="3841" max="3841" width="5.140625" customWidth="1"/>
    <col min="3849" max="3849" width="10" customWidth="1"/>
    <col min="3850" max="3850" width="10.5703125" bestFit="1" customWidth="1"/>
    <col min="4097" max="4097" width="5.140625" customWidth="1"/>
    <col min="4105" max="4105" width="10" customWidth="1"/>
    <col min="4106" max="4106" width="10.5703125" bestFit="1" customWidth="1"/>
    <col min="4353" max="4353" width="5.140625" customWidth="1"/>
    <col min="4361" max="4361" width="10" customWidth="1"/>
    <col min="4362" max="4362" width="10.5703125" bestFit="1" customWidth="1"/>
    <col min="4609" max="4609" width="5.140625" customWidth="1"/>
    <col min="4617" max="4617" width="10" customWidth="1"/>
    <col min="4618" max="4618" width="10.5703125" bestFit="1" customWidth="1"/>
    <col min="4865" max="4865" width="5.140625" customWidth="1"/>
    <col min="4873" max="4873" width="10" customWidth="1"/>
    <col min="4874" max="4874" width="10.5703125" bestFit="1" customWidth="1"/>
    <col min="5121" max="5121" width="5.140625" customWidth="1"/>
    <col min="5129" max="5129" width="10" customWidth="1"/>
    <col min="5130" max="5130" width="10.5703125" bestFit="1" customWidth="1"/>
    <col min="5377" max="5377" width="5.140625" customWidth="1"/>
    <col min="5385" max="5385" width="10" customWidth="1"/>
    <col min="5386" max="5386" width="10.5703125" bestFit="1" customWidth="1"/>
    <col min="5633" max="5633" width="5.140625" customWidth="1"/>
    <col min="5641" max="5641" width="10" customWidth="1"/>
    <col min="5642" max="5642" width="10.5703125" bestFit="1" customWidth="1"/>
    <col min="5889" max="5889" width="5.140625" customWidth="1"/>
    <col min="5897" max="5897" width="10" customWidth="1"/>
    <col min="5898" max="5898" width="10.5703125" bestFit="1" customWidth="1"/>
    <col min="6145" max="6145" width="5.140625" customWidth="1"/>
    <col min="6153" max="6153" width="10" customWidth="1"/>
    <col min="6154" max="6154" width="10.5703125" bestFit="1" customWidth="1"/>
    <col min="6401" max="6401" width="5.140625" customWidth="1"/>
    <col min="6409" max="6409" width="10" customWidth="1"/>
    <col min="6410" max="6410" width="10.5703125" bestFit="1" customWidth="1"/>
    <col min="6657" max="6657" width="5.140625" customWidth="1"/>
    <col min="6665" max="6665" width="10" customWidth="1"/>
    <col min="6666" max="6666" width="10.5703125" bestFit="1" customWidth="1"/>
    <col min="6913" max="6913" width="5.140625" customWidth="1"/>
    <col min="6921" max="6921" width="10" customWidth="1"/>
    <col min="6922" max="6922" width="10.5703125" bestFit="1" customWidth="1"/>
    <col min="7169" max="7169" width="5.140625" customWidth="1"/>
    <col min="7177" max="7177" width="10" customWidth="1"/>
    <col min="7178" max="7178" width="10.5703125" bestFit="1" customWidth="1"/>
    <col min="7425" max="7425" width="5.140625" customWidth="1"/>
    <col min="7433" max="7433" width="10" customWidth="1"/>
    <col min="7434" max="7434" width="10.5703125" bestFit="1" customWidth="1"/>
    <col min="7681" max="7681" width="5.140625" customWidth="1"/>
    <col min="7689" max="7689" width="10" customWidth="1"/>
    <col min="7690" max="7690" width="10.5703125" bestFit="1" customWidth="1"/>
    <col min="7937" max="7937" width="5.140625" customWidth="1"/>
    <col min="7945" max="7945" width="10" customWidth="1"/>
    <col min="7946" max="7946" width="10.5703125" bestFit="1" customWidth="1"/>
    <col min="8193" max="8193" width="5.140625" customWidth="1"/>
    <col min="8201" max="8201" width="10" customWidth="1"/>
    <col min="8202" max="8202" width="10.5703125" bestFit="1" customWidth="1"/>
    <col min="8449" max="8449" width="5.140625" customWidth="1"/>
    <col min="8457" max="8457" width="10" customWidth="1"/>
    <col min="8458" max="8458" width="10.5703125" bestFit="1" customWidth="1"/>
    <col min="8705" max="8705" width="5.140625" customWidth="1"/>
    <col min="8713" max="8713" width="10" customWidth="1"/>
    <col min="8714" max="8714" width="10.5703125" bestFit="1" customWidth="1"/>
    <col min="8961" max="8961" width="5.140625" customWidth="1"/>
    <col min="8969" max="8969" width="10" customWidth="1"/>
    <col min="8970" max="8970" width="10.5703125" bestFit="1" customWidth="1"/>
    <col min="9217" max="9217" width="5.140625" customWidth="1"/>
    <col min="9225" max="9225" width="10" customWidth="1"/>
    <col min="9226" max="9226" width="10.5703125" bestFit="1" customWidth="1"/>
    <col min="9473" max="9473" width="5.140625" customWidth="1"/>
    <col min="9481" max="9481" width="10" customWidth="1"/>
    <col min="9482" max="9482" width="10.5703125" bestFit="1" customWidth="1"/>
    <col min="9729" max="9729" width="5.140625" customWidth="1"/>
    <col min="9737" max="9737" width="10" customWidth="1"/>
    <col min="9738" max="9738" width="10.5703125" bestFit="1" customWidth="1"/>
    <col min="9985" max="9985" width="5.140625" customWidth="1"/>
    <col min="9993" max="9993" width="10" customWidth="1"/>
    <col min="9994" max="9994" width="10.5703125" bestFit="1" customWidth="1"/>
    <col min="10241" max="10241" width="5.140625" customWidth="1"/>
    <col min="10249" max="10249" width="10" customWidth="1"/>
    <col min="10250" max="10250" width="10.5703125" bestFit="1" customWidth="1"/>
    <col min="10497" max="10497" width="5.140625" customWidth="1"/>
    <col min="10505" max="10505" width="10" customWidth="1"/>
    <col min="10506" max="10506" width="10.5703125" bestFit="1" customWidth="1"/>
    <col min="10753" max="10753" width="5.140625" customWidth="1"/>
    <col min="10761" max="10761" width="10" customWidth="1"/>
    <col min="10762" max="10762" width="10.5703125" bestFit="1" customWidth="1"/>
    <col min="11009" max="11009" width="5.140625" customWidth="1"/>
    <col min="11017" max="11017" width="10" customWidth="1"/>
    <col min="11018" max="11018" width="10.5703125" bestFit="1" customWidth="1"/>
    <col min="11265" max="11265" width="5.140625" customWidth="1"/>
    <col min="11273" max="11273" width="10" customWidth="1"/>
    <col min="11274" max="11274" width="10.5703125" bestFit="1" customWidth="1"/>
    <col min="11521" max="11521" width="5.140625" customWidth="1"/>
    <col min="11529" max="11529" width="10" customWidth="1"/>
    <col min="11530" max="11530" width="10.5703125" bestFit="1" customWidth="1"/>
    <col min="11777" max="11777" width="5.140625" customWidth="1"/>
    <col min="11785" max="11785" width="10" customWidth="1"/>
    <col min="11786" max="11786" width="10.5703125" bestFit="1" customWidth="1"/>
    <col min="12033" max="12033" width="5.140625" customWidth="1"/>
    <col min="12041" max="12041" width="10" customWidth="1"/>
    <col min="12042" max="12042" width="10.5703125" bestFit="1" customWidth="1"/>
    <col min="12289" max="12289" width="5.140625" customWidth="1"/>
    <col min="12297" max="12297" width="10" customWidth="1"/>
    <col min="12298" max="12298" width="10.5703125" bestFit="1" customWidth="1"/>
    <col min="12545" max="12545" width="5.140625" customWidth="1"/>
    <col min="12553" max="12553" width="10" customWidth="1"/>
    <col min="12554" max="12554" width="10.5703125" bestFit="1" customWidth="1"/>
    <col min="12801" max="12801" width="5.140625" customWidth="1"/>
    <col min="12809" max="12809" width="10" customWidth="1"/>
    <col min="12810" max="12810" width="10.5703125" bestFit="1" customWidth="1"/>
    <col min="13057" max="13057" width="5.140625" customWidth="1"/>
    <col min="13065" max="13065" width="10" customWidth="1"/>
    <col min="13066" max="13066" width="10.5703125" bestFit="1" customWidth="1"/>
    <col min="13313" max="13313" width="5.140625" customWidth="1"/>
    <col min="13321" max="13321" width="10" customWidth="1"/>
    <col min="13322" max="13322" width="10.5703125" bestFit="1" customWidth="1"/>
    <col min="13569" max="13569" width="5.140625" customWidth="1"/>
    <col min="13577" max="13577" width="10" customWidth="1"/>
    <col min="13578" max="13578" width="10.5703125" bestFit="1" customWidth="1"/>
    <col min="13825" max="13825" width="5.140625" customWidth="1"/>
    <col min="13833" max="13833" width="10" customWidth="1"/>
    <col min="13834" max="13834" width="10.5703125" bestFit="1" customWidth="1"/>
    <col min="14081" max="14081" width="5.140625" customWidth="1"/>
    <col min="14089" max="14089" width="10" customWidth="1"/>
    <col min="14090" max="14090" width="10.5703125" bestFit="1" customWidth="1"/>
    <col min="14337" max="14337" width="5.140625" customWidth="1"/>
    <col min="14345" max="14345" width="10" customWidth="1"/>
    <col min="14346" max="14346" width="10.5703125" bestFit="1" customWidth="1"/>
    <col min="14593" max="14593" width="5.140625" customWidth="1"/>
    <col min="14601" max="14601" width="10" customWidth="1"/>
    <col min="14602" max="14602" width="10.5703125" bestFit="1" customWidth="1"/>
    <col min="14849" max="14849" width="5.140625" customWidth="1"/>
    <col min="14857" max="14857" width="10" customWidth="1"/>
    <col min="14858" max="14858" width="10.5703125" bestFit="1" customWidth="1"/>
    <col min="15105" max="15105" width="5.140625" customWidth="1"/>
    <col min="15113" max="15113" width="10" customWidth="1"/>
    <col min="15114" max="15114" width="10.5703125" bestFit="1" customWidth="1"/>
    <col min="15361" max="15361" width="5.140625" customWidth="1"/>
    <col min="15369" max="15369" width="10" customWidth="1"/>
    <col min="15370" max="15370" width="10.5703125" bestFit="1" customWidth="1"/>
    <col min="15617" max="15617" width="5.140625" customWidth="1"/>
    <col min="15625" max="15625" width="10" customWidth="1"/>
    <col min="15626" max="15626" width="10.5703125" bestFit="1" customWidth="1"/>
    <col min="15873" max="15873" width="5.140625" customWidth="1"/>
    <col min="15881" max="15881" width="10" customWidth="1"/>
    <col min="15882" max="15882" width="10.5703125" bestFit="1" customWidth="1"/>
    <col min="16129" max="16129" width="5.140625" customWidth="1"/>
    <col min="16137" max="16137" width="10" customWidth="1"/>
    <col min="16138" max="16138" width="10.5703125" bestFit="1" customWidth="1"/>
  </cols>
  <sheetData>
    <row r="1" spans="1:11" ht="43.5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4" t="s">
        <v>9</v>
      </c>
      <c r="K1" s="2" t="s">
        <v>10</v>
      </c>
    </row>
    <row r="2" spans="1:11" ht="20.100000000000001" customHeight="1" x14ac:dyDescent="0.25">
      <c r="A2" s="5">
        <v>0</v>
      </c>
      <c r="B2" s="6">
        <f>30979*1.005</f>
        <v>31133.894999999997</v>
      </c>
      <c r="C2" s="7">
        <f>31224*1.005</f>
        <v>31380.119999999995</v>
      </c>
      <c r="D2" s="7">
        <f>31464*1.005</f>
        <v>31621.319999999996</v>
      </c>
      <c r="E2" s="7">
        <f>31704*1.005</f>
        <v>31862.519999999997</v>
      </c>
      <c r="F2" s="7">
        <f>31954*1.005</f>
        <v>32113.769999999997</v>
      </c>
      <c r="G2" s="7">
        <f>32192*1.005</f>
        <v>32352.959999999995</v>
      </c>
      <c r="H2" s="7">
        <f>32430*1.005</f>
        <v>32592.149999999998</v>
      </c>
      <c r="I2" s="8">
        <f>32889*1.005</f>
        <v>33053.445</v>
      </c>
      <c r="J2" s="9">
        <f>(I2*1.36%)+I2</f>
        <v>33502.971852000002</v>
      </c>
      <c r="K2" s="9">
        <f>(J2*1.36%)+J2</f>
        <v>33958.612269187201</v>
      </c>
    </row>
    <row r="3" spans="1:11" ht="20.100000000000001" customHeight="1" x14ac:dyDescent="0.25">
      <c r="A3" s="5">
        <v>1</v>
      </c>
      <c r="B3" s="6">
        <f>31464*1.005</f>
        <v>31621.319999999996</v>
      </c>
      <c r="C3" s="7">
        <f>31718*1.005</f>
        <v>31876.589999999997</v>
      </c>
      <c r="D3" s="7">
        <f>31983*1.005</f>
        <v>32142.914999999997</v>
      </c>
      <c r="E3" s="7">
        <f>32238*1.005</f>
        <v>32399.189999999995</v>
      </c>
      <c r="F3" s="7">
        <f>32555*1.005</f>
        <v>32717.774999999998</v>
      </c>
      <c r="G3" s="7">
        <f>32811*1.005</f>
        <v>32975.054999999993</v>
      </c>
      <c r="H3" s="7">
        <f>33069*1.005</f>
        <v>33234.344999999994</v>
      </c>
      <c r="I3" s="8">
        <f>33527*1.005</f>
        <v>33694.634999999995</v>
      </c>
      <c r="J3" s="9">
        <f t="shared" ref="J3:K33" si="0">(I3*1.36%)+I3</f>
        <v>34152.882035999995</v>
      </c>
      <c r="K3" s="9">
        <f t="shared" si="0"/>
        <v>34617.361231689596</v>
      </c>
    </row>
    <row r="4" spans="1:11" ht="20.100000000000001" customHeight="1" x14ac:dyDescent="0.25">
      <c r="A4" s="5">
        <v>2</v>
      </c>
      <c r="B4" s="6">
        <f>31941*1.005</f>
        <v>32100.704999999998</v>
      </c>
      <c r="C4" s="7">
        <f>32214*1.005</f>
        <v>32375.069999999996</v>
      </c>
      <c r="D4" s="7">
        <f>32499*1.005</f>
        <v>32661.494999999995</v>
      </c>
      <c r="E4" s="7">
        <f>32771*1.005</f>
        <v>32934.854999999996</v>
      </c>
      <c r="F4" s="7">
        <f>33159*1.005</f>
        <v>33324.794999999998</v>
      </c>
      <c r="G4" s="7">
        <f>33431*1.005</f>
        <v>33598.154999999999</v>
      </c>
      <c r="H4" s="7">
        <f>33700*1.005</f>
        <v>33868.5</v>
      </c>
      <c r="I4" s="8">
        <f>34158*1.005</f>
        <v>34328.789999999994</v>
      </c>
      <c r="J4" s="9">
        <f t="shared" si="0"/>
        <v>34795.661543999995</v>
      </c>
      <c r="K4" s="9">
        <f t="shared" si="0"/>
        <v>35268.882540998398</v>
      </c>
    </row>
    <row r="5" spans="1:11" ht="20.100000000000001" customHeight="1" x14ac:dyDescent="0.25">
      <c r="A5" s="5">
        <v>3</v>
      </c>
      <c r="B5" s="6">
        <f>32423*1.005</f>
        <v>32585.114999999998</v>
      </c>
      <c r="C5" s="7">
        <f>32710*1.005</f>
        <v>32873.549999999996</v>
      </c>
      <c r="D5" s="7">
        <f>33017*1.005</f>
        <v>33182.084999999999</v>
      </c>
      <c r="E5" s="7">
        <f>33304*1.005</f>
        <v>33470.519999999997</v>
      </c>
      <c r="F5" s="7">
        <f>33762*1.005</f>
        <v>33930.81</v>
      </c>
      <c r="G5" s="7">
        <f>34052*1.005</f>
        <v>34222.259999999995</v>
      </c>
      <c r="H5" s="7">
        <f>34335*1.005</f>
        <v>34506.674999999996</v>
      </c>
      <c r="I5" s="8">
        <f>34794*1.005</f>
        <v>34967.969999999994</v>
      </c>
      <c r="J5" s="9">
        <f t="shared" si="0"/>
        <v>35443.534391999994</v>
      </c>
      <c r="K5" s="9">
        <f t="shared" si="0"/>
        <v>35925.566459731192</v>
      </c>
    </row>
    <row r="6" spans="1:11" ht="20.100000000000001" customHeight="1" x14ac:dyDescent="0.25">
      <c r="A6" s="5">
        <v>4</v>
      </c>
      <c r="B6" s="6">
        <f>32905*1.005</f>
        <v>33069.524999999994</v>
      </c>
      <c r="C6" s="6">
        <f>33207*1.005</f>
        <v>33373.034999999996</v>
      </c>
      <c r="D6" s="6">
        <f>33540*1.005</f>
        <v>33707.699999999997</v>
      </c>
      <c r="E6" s="7">
        <f>33842*1.005</f>
        <v>34011.21</v>
      </c>
      <c r="F6" s="7">
        <f>34368*1.005</f>
        <v>34539.839999999997</v>
      </c>
      <c r="G6" s="7">
        <f>34670*1.005</f>
        <v>34843.35</v>
      </c>
      <c r="H6" s="7">
        <f>34971*1.005</f>
        <v>35145.854999999996</v>
      </c>
      <c r="I6" s="8">
        <f>35429*1.005</f>
        <v>35606.144999999997</v>
      </c>
      <c r="J6" s="9">
        <f t="shared" si="0"/>
        <v>36090.388571999996</v>
      </c>
      <c r="K6" s="9">
        <f t="shared" si="0"/>
        <v>36581.217856579198</v>
      </c>
    </row>
    <row r="7" spans="1:11" ht="20.100000000000001" customHeight="1" x14ac:dyDescent="0.25">
      <c r="A7" s="5">
        <v>5</v>
      </c>
      <c r="B7" s="6">
        <f>33385*1.005</f>
        <v>33551.924999999996</v>
      </c>
      <c r="C7" s="6">
        <f>33700*1.005</f>
        <v>33868.5</v>
      </c>
      <c r="D7" s="6">
        <f>34060*1.005</f>
        <v>34230.299999999996</v>
      </c>
      <c r="E7" s="7">
        <f>34375*1.005</f>
        <v>34546.874999999993</v>
      </c>
      <c r="F7" s="7">
        <f>34971*1.005</f>
        <v>35145.854999999996</v>
      </c>
      <c r="G7" s="7">
        <f>35287*1.005</f>
        <v>35463.434999999998</v>
      </c>
      <c r="H7" s="7">
        <f>35620*1.005</f>
        <v>35798.1</v>
      </c>
      <c r="I7" s="8">
        <f>36078*1.005</f>
        <v>36258.39</v>
      </c>
      <c r="J7" s="9">
        <f t="shared" si="0"/>
        <v>36751.504104</v>
      </c>
      <c r="K7" s="9">
        <f t="shared" si="0"/>
        <v>37251.324559814399</v>
      </c>
    </row>
    <row r="8" spans="1:11" ht="20.100000000000001" customHeight="1" x14ac:dyDescent="0.25">
      <c r="A8" s="5">
        <v>6</v>
      </c>
      <c r="B8" s="6">
        <f>33864*1.005</f>
        <v>34033.32</v>
      </c>
      <c r="C8" s="6">
        <f>34198*1.005</f>
        <v>34368.99</v>
      </c>
      <c r="D8" s="6">
        <f>34577*1.005</f>
        <v>34749.884999999995</v>
      </c>
      <c r="E8" s="7">
        <f>34911*1.005</f>
        <v>35085.554999999993</v>
      </c>
      <c r="F8" s="7">
        <f>35574*1.005</f>
        <v>35751.869999999995</v>
      </c>
      <c r="G8" s="7">
        <f>35908*1.005</f>
        <v>36087.539999999994</v>
      </c>
      <c r="H8" s="7">
        <f>36241*1.005</f>
        <v>36422.204999999994</v>
      </c>
      <c r="I8" s="8">
        <f>36700*1.005</f>
        <v>36883.499999999993</v>
      </c>
      <c r="J8" s="9">
        <f t="shared" si="0"/>
        <v>37385.11559999999</v>
      </c>
      <c r="K8" s="9">
        <f t="shared" si="0"/>
        <v>37893.553172159991</v>
      </c>
    </row>
    <row r="9" spans="1:11" ht="20.100000000000001" customHeight="1" x14ac:dyDescent="0.25">
      <c r="A9" s="5">
        <v>7</v>
      </c>
      <c r="B9" s="6">
        <f>34342*1.005</f>
        <v>34513.71</v>
      </c>
      <c r="C9" s="6">
        <f>34691*1.005</f>
        <v>34864.454999999994</v>
      </c>
      <c r="D9" s="6">
        <f>35096*1.005</f>
        <v>35271.479999999996</v>
      </c>
      <c r="E9" s="7">
        <f>35444*1.005</f>
        <v>35621.219999999994</v>
      </c>
      <c r="F9" s="7">
        <f>36177*1.005</f>
        <v>36357.884999999995</v>
      </c>
      <c r="G9" s="7">
        <f>36526*1.005</f>
        <v>36708.629999999997</v>
      </c>
      <c r="H9" s="7">
        <f>36876*1.005</f>
        <v>37060.379999999997</v>
      </c>
      <c r="I9" s="8">
        <f>37334*1.005</f>
        <v>37520.67</v>
      </c>
      <c r="J9" s="9">
        <f t="shared" si="0"/>
        <v>38030.951111999995</v>
      </c>
      <c r="K9" s="9">
        <f t="shared" si="0"/>
        <v>38548.172047123197</v>
      </c>
    </row>
    <row r="10" spans="1:11" ht="20.100000000000001" customHeight="1" x14ac:dyDescent="0.25">
      <c r="A10" s="5">
        <v>8</v>
      </c>
      <c r="B10" s="6">
        <f>34824*1.005</f>
        <v>34998.119999999995</v>
      </c>
      <c r="C10" s="7">
        <f>35189*1.005</f>
        <v>35364.945</v>
      </c>
      <c r="D10" s="7">
        <f>35611*1.005</f>
        <v>35789.054999999993</v>
      </c>
      <c r="E10" s="7">
        <f>35978*1.005</f>
        <v>36157.89</v>
      </c>
      <c r="F10" s="7">
        <f>36848*1.005</f>
        <v>37032.239999999998</v>
      </c>
      <c r="G10" s="7">
        <f>37148*1.005</f>
        <v>37333.74</v>
      </c>
      <c r="H10" s="7">
        <f>37510*1.005</f>
        <v>37697.549999999996</v>
      </c>
      <c r="I10" s="8">
        <f>37968*1.005</f>
        <v>38157.839999999997</v>
      </c>
      <c r="J10" s="9">
        <f t="shared" si="0"/>
        <v>38676.786623999993</v>
      </c>
      <c r="K10" s="9">
        <f t="shared" si="0"/>
        <v>39202.790922086395</v>
      </c>
    </row>
    <row r="11" spans="1:11" ht="20.100000000000001" customHeight="1" x14ac:dyDescent="0.25">
      <c r="A11" s="5">
        <v>9</v>
      </c>
      <c r="B11" s="6">
        <f>35307*1.005</f>
        <v>35483.534999999996</v>
      </c>
      <c r="C11" s="7">
        <f>35684*1.005</f>
        <v>35862.42</v>
      </c>
      <c r="D11" s="7">
        <f>36132*1.005</f>
        <v>36312.659999999996</v>
      </c>
      <c r="E11" s="7">
        <f>36513*1.005</f>
        <v>36695.564999999995</v>
      </c>
      <c r="F11" s="7">
        <f>37386*1.005</f>
        <v>37572.929999999993</v>
      </c>
      <c r="G11" s="7">
        <f>37768*1.005</f>
        <v>37956.839999999997</v>
      </c>
      <c r="H11" s="7">
        <f>38145*1.005</f>
        <v>38335.724999999999</v>
      </c>
      <c r="I11" s="8">
        <f>38604*1.005</f>
        <v>38797.019999999997</v>
      </c>
      <c r="J11" s="9">
        <f t="shared" si="0"/>
        <v>39324.659471999999</v>
      </c>
      <c r="K11" s="9">
        <f t="shared" si="0"/>
        <v>39859.474840819203</v>
      </c>
    </row>
    <row r="12" spans="1:11" ht="20.100000000000001" customHeight="1" x14ac:dyDescent="0.25">
      <c r="A12" s="5">
        <v>10</v>
      </c>
      <c r="B12" s="6">
        <f>35783*1.005</f>
        <v>35961.914999999994</v>
      </c>
      <c r="C12" s="7">
        <f>36177*1.005</f>
        <v>36357.884999999995</v>
      </c>
      <c r="D12" s="7">
        <f>36650*1.005</f>
        <v>36833.249999999993</v>
      </c>
      <c r="E12" s="7">
        <f>37047*1.005</f>
        <v>37232.234999999993</v>
      </c>
      <c r="F12" s="7">
        <f>37990*1.005</f>
        <v>38179.949999999997</v>
      </c>
      <c r="G12" s="7">
        <f>38387*1.005</f>
        <v>38578.934999999998</v>
      </c>
      <c r="H12" s="7">
        <f>38782*1.005</f>
        <v>38975.909999999996</v>
      </c>
      <c r="I12" s="8">
        <f>39240*1.005</f>
        <v>39436.199999999997</v>
      </c>
      <c r="J12" s="9">
        <f t="shared" si="0"/>
        <v>39972.532319999998</v>
      </c>
      <c r="K12" s="9">
        <f t="shared" si="0"/>
        <v>40516.158759551996</v>
      </c>
    </row>
    <row r="13" spans="1:11" ht="20.100000000000001" customHeight="1" x14ac:dyDescent="0.25">
      <c r="A13" s="5">
        <v>11</v>
      </c>
      <c r="B13" s="6">
        <f>36264*1.005</f>
        <v>36445.32</v>
      </c>
      <c r="C13" s="7">
        <f>36676*1.005</f>
        <v>36859.379999999997</v>
      </c>
      <c r="D13" s="7">
        <f>37170*1.005</f>
        <v>37355.85</v>
      </c>
      <c r="E13" s="7">
        <f>37583*1.005</f>
        <v>37770.914999999994</v>
      </c>
      <c r="F13" s="7">
        <f>38597*1.005</f>
        <v>38789.984999999993</v>
      </c>
      <c r="G13" s="7">
        <f>39005*1.005</f>
        <v>39200.024999999994</v>
      </c>
      <c r="H13" s="7">
        <f>39416*1.005</f>
        <v>39613.079999999994</v>
      </c>
      <c r="I13" s="8">
        <f>39875*1.005</f>
        <v>40074.374999999993</v>
      </c>
      <c r="J13" s="9">
        <f t="shared" si="0"/>
        <v>40619.386499999993</v>
      </c>
      <c r="K13" s="9">
        <f t="shared" si="0"/>
        <v>41171.810156399995</v>
      </c>
    </row>
    <row r="14" spans="1:11" ht="20.100000000000001" customHeight="1" x14ac:dyDescent="0.25">
      <c r="A14" s="5">
        <v>12</v>
      </c>
      <c r="B14" s="6">
        <f>36746*1.005</f>
        <v>36929.729999999996</v>
      </c>
      <c r="C14" s="7">
        <f>37171*1.005</f>
        <v>37356.854999999996</v>
      </c>
      <c r="D14" s="7">
        <f>37688*1.005</f>
        <v>37876.439999999995</v>
      </c>
      <c r="E14" s="7">
        <f>38114*1.005</f>
        <v>38304.569999999992</v>
      </c>
      <c r="F14" s="7">
        <f>39201*1.005</f>
        <v>39397.004999999997</v>
      </c>
      <c r="G14" s="7">
        <f>39627*1.005</f>
        <v>39825.134999999995</v>
      </c>
      <c r="H14" s="7">
        <f>40051*1.005</f>
        <v>40251.254999999997</v>
      </c>
      <c r="I14" s="8">
        <f>40510*1.005</f>
        <v>40712.549999999996</v>
      </c>
      <c r="J14" s="9">
        <f t="shared" si="0"/>
        <v>41266.240679999995</v>
      </c>
      <c r="K14" s="9">
        <f t="shared" si="0"/>
        <v>41827.461553247995</v>
      </c>
    </row>
    <row r="15" spans="1:11" ht="20.100000000000001" customHeight="1" x14ac:dyDescent="0.25">
      <c r="A15" s="5">
        <v>13</v>
      </c>
      <c r="B15" s="6">
        <f>37223*1.005</f>
        <v>37409.114999999998</v>
      </c>
      <c r="C15" s="7">
        <f>37668*1.005</f>
        <v>37856.339999999997</v>
      </c>
      <c r="D15" s="7">
        <f>38209*1.005</f>
        <v>38400.044999999998</v>
      </c>
      <c r="E15" s="7">
        <f>38650*1.005</f>
        <v>38843.249999999993</v>
      </c>
      <c r="F15" s="7">
        <f>39803*1.005</f>
        <v>40002.014999999992</v>
      </c>
      <c r="G15" s="7">
        <f>40247*1.005</f>
        <v>40448.234999999993</v>
      </c>
      <c r="H15" s="7">
        <f>40686*1.005</f>
        <v>40889.429999999993</v>
      </c>
      <c r="I15" s="8">
        <f>41144*1.005</f>
        <v>41349.719999999994</v>
      </c>
      <c r="J15" s="9">
        <f t="shared" si="0"/>
        <v>41912.076191999993</v>
      </c>
      <c r="K15" s="9">
        <f t="shared" si="0"/>
        <v>42482.080428211193</v>
      </c>
    </row>
    <row r="16" spans="1:11" ht="20.100000000000001" customHeight="1" x14ac:dyDescent="0.25">
      <c r="A16" s="5">
        <v>14</v>
      </c>
      <c r="B16" s="6">
        <f>37704*1.005</f>
        <v>37892.519999999997</v>
      </c>
      <c r="C16" s="7">
        <f>38161*1.005</f>
        <v>38351.804999999993</v>
      </c>
      <c r="D16" s="7">
        <f>38729*1.005</f>
        <v>38922.644999999997</v>
      </c>
      <c r="E16" s="7">
        <f>39184*1.005</f>
        <v>39379.919999999998</v>
      </c>
      <c r="F16" s="7">
        <f>40406*1.005</f>
        <v>40608.03</v>
      </c>
      <c r="G16" s="7">
        <f>40866*1.005</f>
        <v>41070.329999999994</v>
      </c>
      <c r="H16" s="7">
        <f>41322*1.005</f>
        <v>41528.609999999993</v>
      </c>
      <c r="I16" s="8">
        <f>41781*1.005</f>
        <v>41989.904999999999</v>
      </c>
      <c r="J16" s="9">
        <f t="shared" si="0"/>
        <v>42560.967707999996</v>
      </c>
      <c r="K16" s="9">
        <f t="shared" si="0"/>
        <v>43139.796868828795</v>
      </c>
    </row>
    <row r="17" spans="1:11" ht="20.100000000000001" customHeight="1" x14ac:dyDescent="0.25">
      <c r="A17" s="5">
        <v>15</v>
      </c>
      <c r="B17" s="6">
        <f>38185*1.005</f>
        <v>38375.924999999996</v>
      </c>
      <c r="C17" s="7">
        <f>38657*1.005</f>
        <v>38850.284999999996</v>
      </c>
      <c r="D17" s="7">
        <f>39247*1.005</f>
        <v>39443.234999999993</v>
      </c>
      <c r="E17" s="7">
        <f>39720*1.005</f>
        <v>39918.6</v>
      </c>
      <c r="F17" s="7">
        <f>41013*1.005</f>
        <v>41218.064999999995</v>
      </c>
      <c r="G17" s="7">
        <f>41484*1.005</f>
        <v>41691.42</v>
      </c>
      <c r="H17" s="7">
        <f>41944*1.005</f>
        <v>42153.719999999994</v>
      </c>
      <c r="I17" s="8">
        <f>42402*1.005</f>
        <v>42614.009999999995</v>
      </c>
      <c r="J17" s="9">
        <f t="shared" si="0"/>
        <v>43193.560535999997</v>
      </c>
      <c r="K17" s="9">
        <f t="shared" si="0"/>
        <v>43780.992959289601</v>
      </c>
    </row>
    <row r="18" spans="1:11" ht="20.100000000000001" customHeight="1" x14ac:dyDescent="0.25">
      <c r="A18" s="5">
        <v>16</v>
      </c>
      <c r="B18" s="6">
        <f>38662*1.005</f>
        <v>38855.31</v>
      </c>
      <c r="C18" s="7">
        <f>39154*1.005</f>
        <v>39349.769999999997</v>
      </c>
      <c r="D18" s="7">
        <f>39767*1.005</f>
        <v>39965.834999999999</v>
      </c>
      <c r="E18" s="7">
        <f>40253*1.005</f>
        <v>40454.264999999992</v>
      </c>
      <c r="F18" s="7">
        <f>41615*1.005</f>
        <v>41823.074999999997</v>
      </c>
      <c r="G18" s="7">
        <f>42104*1.005</f>
        <v>42314.52</v>
      </c>
      <c r="H18" s="7">
        <f>42593*1.005</f>
        <v>42805.964999999997</v>
      </c>
      <c r="I18" s="8">
        <f>43051*1.005</f>
        <v>43266.254999999997</v>
      </c>
      <c r="J18" s="9">
        <f t="shared" si="0"/>
        <v>43854.676068000001</v>
      </c>
      <c r="K18" s="9">
        <f t="shared" si="0"/>
        <v>44451.099662524801</v>
      </c>
    </row>
    <row r="19" spans="1:11" ht="20.100000000000001" customHeight="1" x14ac:dyDescent="0.25">
      <c r="A19" s="5">
        <v>17</v>
      </c>
      <c r="B19" s="6">
        <f>39143*1.005</f>
        <v>39338.714999999997</v>
      </c>
      <c r="C19" s="7">
        <f>39646*1.005</f>
        <v>39844.229999999996</v>
      </c>
      <c r="D19" s="7">
        <f>40285*1.005</f>
        <v>40486.424999999996</v>
      </c>
      <c r="E19" s="7">
        <f>40788*1.005</f>
        <v>40991.939999999995</v>
      </c>
      <c r="F19" s="7">
        <f>42220*1.005</f>
        <v>42431.1</v>
      </c>
      <c r="G19" s="7">
        <f>42722*1.005</f>
        <v>42935.609999999993</v>
      </c>
      <c r="H19" s="7">
        <f>43227*1.005</f>
        <v>43443.134999999995</v>
      </c>
      <c r="I19" s="8">
        <f>43686*1.005</f>
        <v>43904.429999999993</v>
      </c>
      <c r="J19" s="9">
        <f t="shared" si="0"/>
        <v>44501.530247999995</v>
      </c>
      <c r="K19" s="9">
        <f t="shared" si="0"/>
        <v>45106.751059372793</v>
      </c>
    </row>
    <row r="20" spans="1:11" ht="20.100000000000001" customHeight="1" x14ac:dyDescent="0.25">
      <c r="A20" s="5">
        <v>18</v>
      </c>
      <c r="B20" s="6">
        <f>39627*1.005</f>
        <v>39825.134999999995</v>
      </c>
      <c r="C20" s="7">
        <f>40145*1.005</f>
        <v>40345.724999999999</v>
      </c>
      <c r="D20" s="7">
        <f>40801*1.005</f>
        <v>41005.004999999997</v>
      </c>
      <c r="E20" s="7">
        <f>41322*1.005</f>
        <v>41528.609999999993</v>
      </c>
      <c r="F20" s="7">
        <f>42823*1.005</f>
        <v>43037.114999999998</v>
      </c>
      <c r="G20" s="7">
        <f>43343*1.005</f>
        <v>43559.714999999997</v>
      </c>
      <c r="H20" s="7">
        <f>43863*1.005</f>
        <v>44082.314999999995</v>
      </c>
      <c r="I20" s="8">
        <f>44321*1.005</f>
        <v>44542.604999999996</v>
      </c>
      <c r="J20" s="9">
        <f t="shared" si="0"/>
        <v>45148.384427999998</v>
      </c>
      <c r="K20" s="9">
        <f t="shared" si="0"/>
        <v>45762.4024562208</v>
      </c>
    </row>
    <row r="21" spans="1:11" ht="20.100000000000001" customHeight="1" x14ac:dyDescent="0.25">
      <c r="A21" s="5">
        <v>19</v>
      </c>
      <c r="B21" s="6">
        <f>40106*1.005</f>
        <v>40306.53</v>
      </c>
      <c r="C21" s="7">
        <f>40639*1.005</f>
        <v>40842.194999999992</v>
      </c>
      <c r="D21" s="7">
        <f>41322*1.005</f>
        <v>41528.609999999993</v>
      </c>
      <c r="E21" s="7">
        <f>41857*1.005</f>
        <v>42066.284999999996</v>
      </c>
      <c r="F21" s="7">
        <f>43430*1.005</f>
        <v>43647.149999999994</v>
      </c>
      <c r="G21" s="7">
        <f>43963*1.005</f>
        <v>44182.814999999995</v>
      </c>
      <c r="H21" s="7">
        <f>44496*1.005</f>
        <v>44718.479999999996</v>
      </c>
      <c r="I21" s="8">
        <f>44954*1.005</f>
        <v>45178.77</v>
      </c>
      <c r="J21" s="9">
        <f t="shared" si="0"/>
        <v>45793.201271999998</v>
      </c>
      <c r="K21" s="9">
        <f t="shared" si="0"/>
        <v>46415.988809299197</v>
      </c>
    </row>
    <row r="22" spans="1:11" ht="20.100000000000001" customHeight="1" x14ac:dyDescent="0.25">
      <c r="A22" s="5">
        <v>20</v>
      </c>
      <c r="B22" s="6">
        <f>40583*1.005</f>
        <v>40785.914999999994</v>
      </c>
      <c r="C22" s="7">
        <f>41135*1.005</f>
        <v>41340.674999999996</v>
      </c>
      <c r="D22" s="7">
        <f>41837*1.005</f>
        <v>42046.184999999998</v>
      </c>
      <c r="E22" s="7">
        <f>42391*1.005</f>
        <v>42602.954999999994</v>
      </c>
      <c r="F22" s="7">
        <f>44028*1.005</f>
        <v>44248.139999999992</v>
      </c>
      <c r="G22" s="7">
        <f>44584*1.005</f>
        <v>44806.92</v>
      </c>
      <c r="H22" s="7">
        <f>45131*1.005</f>
        <v>45356.654999999992</v>
      </c>
      <c r="I22" s="8">
        <f>45590*1.005</f>
        <v>45817.95</v>
      </c>
      <c r="J22" s="9">
        <f t="shared" si="0"/>
        <v>46441.074119999997</v>
      </c>
      <c r="K22" s="9">
        <f t="shared" si="0"/>
        <v>47072.672728031997</v>
      </c>
    </row>
    <row r="23" spans="1:11" ht="20.100000000000001" customHeight="1" x14ac:dyDescent="0.25">
      <c r="A23" s="5">
        <v>21</v>
      </c>
      <c r="B23" s="6">
        <f>41065*1.005</f>
        <v>41270.324999999997</v>
      </c>
      <c r="C23" s="7">
        <f>41630*1.005</f>
        <v>41838.149999999994</v>
      </c>
      <c r="D23" s="7">
        <f>42357*1.005</f>
        <v>42568.784999999996</v>
      </c>
      <c r="E23" s="7">
        <f>42926*1.005</f>
        <v>43140.63</v>
      </c>
      <c r="F23" s="7">
        <f>44634*1.005</f>
        <v>44857.17</v>
      </c>
      <c r="G23" s="7">
        <f>45203*1.005</f>
        <v>45429.014999999992</v>
      </c>
      <c r="H23" s="7">
        <f>45764*1.005</f>
        <v>45992.819999999992</v>
      </c>
      <c r="I23" s="8">
        <f>46223*1.005</f>
        <v>46454.114999999998</v>
      </c>
      <c r="J23" s="9">
        <f t="shared" si="0"/>
        <v>47085.890963999998</v>
      </c>
      <c r="K23" s="9">
        <f t="shared" si="0"/>
        <v>47726.259081110402</v>
      </c>
    </row>
    <row r="24" spans="1:11" ht="20.100000000000001" customHeight="1" x14ac:dyDescent="0.25">
      <c r="A24" s="10">
        <v>22</v>
      </c>
      <c r="B24" s="11">
        <f>41546*1.005</f>
        <v>41753.729999999996</v>
      </c>
      <c r="C24" s="12">
        <f>42126*1.005</f>
        <v>42336.63</v>
      </c>
      <c r="D24" s="12">
        <f>42875*1.005</f>
        <v>43089.374999999993</v>
      </c>
      <c r="E24" s="12">
        <f>43460*1.005</f>
        <v>43677.299999999996</v>
      </c>
      <c r="F24" s="12">
        <f>45240*1.005</f>
        <v>45466.2</v>
      </c>
      <c r="G24" s="12">
        <f>45822*1.005</f>
        <v>46051.109999999993</v>
      </c>
      <c r="H24" s="12">
        <f>46404*1.005</f>
        <v>46636.02</v>
      </c>
      <c r="I24" s="13">
        <f>46862*1.005</f>
        <v>47096.31</v>
      </c>
      <c r="J24" s="9">
        <f t="shared" si="0"/>
        <v>47736.819815999996</v>
      </c>
      <c r="K24" s="9">
        <f t="shared" si="0"/>
        <v>48386.040565497598</v>
      </c>
    </row>
    <row r="25" spans="1:11" ht="20.100000000000001" customHeight="1" x14ac:dyDescent="0.25">
      <c r="A25" s="10">
        <v>23</v>
      </c>
      <c r="B25" s="11">
        <f>42793*1.005</f>
        <v>43006.964999999997</v>
      </c>
      <c r="C25" s="12">
        <f>43390*1.005</f>
        <v>43606.95</v>
      </c>
      <c r="D25" s="12">
        <f>43398*1.005</f>
        <v>43614.99</v>
      </c>
      <c r="E25" s="12">
        <f>43995*1.005</f>
        <v>44214.974999999999</v>
      </c>
      <c r="F25" s="12">
        <f>45843*1.005</f>
        <v>46072.214999999997</v>
      </c>
      <c r="G25" s="12">
        <f>46444*1.005</f>
        <v>46676.219999999994</v>
      </c>
      <c r="H25" s="12">
        <f>47036*1.005</f>
        <v>47271.179999999993</v>
      </c>
      <c r="I25" s="13">
        <f>47495*1.005</f>
        <v>47732.474999999999</v>
      </c>
      <c r="J25" s="9">
        <f t="shared" si="0"/>
        <v>48381.636659999996</v>
      </c>
      <c r="K25" s="9">
        <f t="shared" si="0"/>
        <v>49039.626918575996</v>
      </c>
    </row>
    <row r="26" spans="1:11" ht="20.100000000000001" customHeight="1" x14ac:dyDescent="0.25">
      <c r="A26" s="10">
        <v>24</v>
      </c>
      <c r="B26" s="11">
        <f>44078*1.005</f>
        <v>44298.389999999992</v>
      </c>
      <c r="C26" s="12">
        <f>44691*1.005</f>
        <v>44914.454999999994</v>
      </c>
      <c r="D26" s="12">
        <f>44699*1.005</f>
        <v>44922.494999999995</v>
      </c>
      <c r="E26" s="12">
        <f>45316*1.005</f>
        <v>45542.579999999994</v>
      </c>
      <c r="F26" s="12">
        <f>46449*1.005</f>
        <v>46681.244999999995</v>
      </c>
      <c r="G26" s="12">
        <f>47060*1.005</f>
        <v>47295.299999999996</v>
      </c>
      <c r="H26" s="12">
        <f>47671*1.005</f>
        <v>47909.354999999996</v>
      </c>
      <c r="I26" s="13">
        <f>48129*1.005</f>
        <v>48369.644999999997</v>
      </c>
      <c r="J26" s="9">
        <f t="shared" si="0"/>
        <v>49027.472171999994</v>
      </c>
      <c r="K26" s="9">
        <f t="shared" si="0"/>
        <v>49694.245793539194</v>
      </c>
    </row>
    <row r="27" spans="1:11" ht="20.100000000000001" customHeight="1" x14ac:dyDescent="0.25">
      <c r="A27" s="10">
        <v>25</v>
      </c>
      <c r="B27" s="11">
        <f>45401*1.005</f>
        <v>45628.004999999997</v>
      </c>
      <c r="C27" s="12">
        <f>46032*1.005</f>
        <v>46262.159999999996</v>
      </c>
      <c r="D27" s="12">
        <f>46041*1.005</f>
        <v>46271.204999999994</v>
      </c>
      <c r="E27" s="12">
        <f>46674*1.005</f>
        <v>46907.369999999995</v>
      </c>
      <c r="F27" s="12">
        <f>47053*1.005</f>
        <v>47288.264999999992</v>
      </c>
      <c r="G27" s="12">
        <f>47678*1.005</f>
        <v>47916.389999999992</v>
      </c>
      <c r="H27" s="12">
        <f>48306*1.005</f>
        <v>48547.529999999992</v>
      </c>
      <c r="I27" s="13">
        <f>48764*1.005</f>
        <v>49007.819999999992</v>
      </c>
      <c r="J27" s="9">
        <f t="shared" si="0"/>
        <v>49674.326351999989</v>
      </c>
      <c r="K27" s="9">
        <f t="shared" si="0"/>
        <v>50349.897190387186</v>
      </c>
    </row>
    <row r="28" spans="1:11" ht="20.100000000000001" customHeight="1" x14ac:dyDescent="0.25">
      <c r="A28" s="10">
        <v>26</v>
      </c>
      <c r="B28" s="11">
        <f>45902*1.005</f>
        <v>46131.509999999995</v>
      </c>
      <c r="C28" s="11">
        <f>46554*1.005</f>
        <v>46786.77</v>
      </c>
      <c r="D28" s="12">
        <f>47422*1.005</f>
        <v>47659.109999999993</v>
      </c>
      <c r="E28" s="12">
        <f>48072*1.005</f>
        <v>48312.359999999993</v>
      </c>
      <c r="F28" s="12">
        <f>48465*1.005</f>
        <v>48707.324999999997</v>
      </c>
      <c r="G28" s="12">
        <f>49109*1.005</f>
        <v>49354.544999999998</v>
      </c>
      <c r="H28" s="12">
        <f>49705*1.005</f>
        <v>49953.524999999994</v>
      </c>
      <c r="I28" s="13">
        <f>50163*1.005</f>
        <v>50413.814999999995</v>
      </c>
      <c r="J28" s="9">
        <f t="shared" si="0"/>
        <v>51099.442883999996</v>
      </c>
      <c r="K28" s="9">
        <f t="shared" si="0"/>
        <v>51794.395307222396</v>
      </c>
    </row>
    <row r="29" spans="1:11" ht="20.100000000000001" customHeight="1" x14ac:dyDescent="0.25">
      <c r="A29" s="10">
        <v>27</v>
      </c>
      <c r="B29" s="11">
        <f>(B28*1.45%)+B28</f>
        <v>46800.416894999995</v>
      </c>
      <c r="C29" s="11">
        <f>(C28*1.45%)+C28</f>
        <v>47465.178164999998</v>
      </c>
      <c r="D29" s="11">
        <f>47966*1.005</f>
        <v>48205.829999999994</v>
      </c>
      <c r="E29" s="11">
        <f>48637*1.005</f>
        <v>48880.184999999998</v>
      </c>
      <c r="F29" s="12">
        <f>49920*1.005</f>
        <v>50169.599999999991</v>
      </c>
      <c r="G29" s="12">
        <f>51178*1.005</f>
        <v>51433.889999999992</v>
      </c>
      <c r="H29" s="12">
        <f>51776*1.005</f>
        <v>52034.879999999997</v>
      </c>
      <c r="I29" s="13">
        <f>52234*1.005</f>
        <v>52495.169999999991</v>
      </c>
      <c r="J29" s="9">
        <f t="shared" si="0"/>
        <v>53209.104311999989</v>
      </c>
      <c r="K29" s="9">
        <f t="shared" si="0"/>
        <v>53932.748130643187</v>
      </c>
    </row>
    <row r="30" spans="1:11" ht="20.100000000000001" customHeight="1" x14ac:dyDescent="0.25">
      <c r="A30" s="10">
        <v>28</v>
      </c>
      <c r="B30" s="11"/>
      <c r="C30" s="11"/>
      <c r="D30" s="11">
        <f>(D29*1.45%)+D29</f>
        <v>48904.814534999998</v>
      </c>
      <c r="E30" s="11">
        <f>(E29*1.45%)+E29</f>
        <v>49588.947682499995</v>
      </c>
      <c r="F30" s="12">
        <f>51417*1.005</f>
        <v>51674.084999999992</v>
      </c>
      <c r="G30" s="12">
        <f>52697*1.005</f>
        <v>52960.484999999993</v>
      </c>
      <c r="H30" s="12">
        <f>53294*1.005</f>
        <v>53560.469999999994</v>
      </c>
      <c r="I30" s="13">
        <f>53752*1.005</f>
        <v>54020.759999999995</v>
      </c>
      <c r="J30" s="9">
        <f t="shared" si="0"/>
        <v>54755.442335999993</v>
      </c>
      <c r="K30" s="9">
        <f t="shared" si="0"/>
        <v>55500.11635176959</v>
      </c>
    </row>
    <row r="31" spans="1:11" ht="20.100000000000001" customHeight="1" x14ac:dyDescent="0.25">
      <c r="A31" s="10">
        <v>29</v>
      </c>
      <c r="B31" s="11"/>
      <c r="C31" s="11"/>
      <c r="D31" s="11"/>
      <c r="E31" s="11"/>
      <c r="F31" s="11">
        <f>52003*1.005</f>
        <v>52263.014999999992</v>
      </c>
      <c r="G31" s="11">
        <f>53315*1.005</f>
        <v>53581.574999999997</v>
      </c>
      <c r="H31" s="12">
        <f>53890*1.005</f>
        <v>54159.45</v>
      </c>
      <c r="I31" s="13">
        <f>54348*1.005</f>
        <v>54619.739999999991</v>
      </c>
      <c r="J31" s="9">
        <f t="shared" si="0"/>
        <v>55362.568463999989</v>
      </c>
      <c r="K31" s="9">
        <f t="shared" si="0"/>
        <v>56115.49939511039</v>
      </c>
    </row>
    <row r="32" spans="1:11" ht="20.100000000000001" customHeight="1" x14ac:dyDescent="0.25">
      <c r="A32" s="10">
        <v>30</v>
      </c>
      <c r="B32" s="11"/>
      <c r="C32" s="11"/>
      <c r="D32" s="11"/>
      <c r="E32" s="11"/>
      <c r="F32" s="11">
        <f>(F31*1.45%)+F31</f>
        <v>53020.828717499993</v>
      </c>
      <c r="G32" s="11">
        <f>(G31*1.45%)+G31</f>
        <v>54358.507837499994</v>
      </c>
      <c r="H32" s="12">
        <f>54530*1.005</f>
        <v>54802.649999999994</v>
      </c>
      <c r="I32" s="13">
        <f>54988*1.005</f>
        <v>55262.939999999995</v>
      </c>
      <c r="J32" s="9">
        <f t="shared" si="0"/>
        <v>56014.515983999998</v>
      </c>
      <c r="K32" s="9">
        <f t="shared" si="0"/>
        <v>56776.313401382395</v>
      </c>
    </row>
    <row r="33" spans="1:11" ht="20.100000000000001" customHeight="1" x14ac:dyDescent="0.25">
      <c r="A33" s="5">
        <v>31</v>
      </c>
      <c r="B33" s="6"/>
      <c r="C33" s="6"/>
      <c r="D33" s="6"/>
      <c r="E33" s="6"/>
      <c r="F33" s="6"/>
      <c r="G33" s="6"/>
      <c r="H33" s="11">
        <f>(H32*1.45%)+H32</f>
        <v>55597.288424999992</v>
      </c>
      <c r="I33" s="8">
        <f>55649*1.005</f>
        <v>55927.244999999995</v>
      </c>
      <c r="J33" s="9">
        <f t="shared" si="0"/>
        <v>56687.855531999994</v>
      </c>
      <c r="K33" s="9">
        <f t="shared" si="0"/>
        <v>57458.810367235194</v>
      </c>
    </row>
    <row r="34" spans="1:11" ht="20.100000000000001" customHeight="1" x14ac:dyDescent="0.25">
      <c r="A34" s="14">
        <v>32</v>
      </c>
      <c r="B34" s="15"/>
      <c r="C34" s="6"/>
      <c r="D34" s="6"/>
      <c r="E34" s="6"/>
      <c r="F34" s="6"/>
      <c r="G34" s="6"/>
      <c r="H34" s="6"/>
      <c r="I34" s="11">
        <f>(I33*1.45%)+I33</f>
        <v>56738.190052499995</v>
      </c>
      <c r="J34" s="11">
        <f>(J33*1.45%)+J33</f>
        <v>57509.829437213994</v>
      </c>
      <c r="K34" s="11">
        <f>(K33*1.45%)+K33</f>
        <v>58291.963117560103</v>
      </c>
    </row>
    <row r="35" spans="1:11" x14ac:dyDescent="0.25">
      <c r="A35" s="16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12-13 .05%</vt:lpstr>
    </vt:vector>
  </TitlesOfParts>
  <Company>Pleasant Hill Community Sc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Gena</dc:creator>
  <cp:lastModifiedBy>Gena</cp:lastModifiedBy>
  <dcterms:created xsi:type="dcterms:W3CDTF">2012-08-17T14:18:22Z</dcterms:created>
  <dcterms:modified xsi:type="dcterms:W3CDTF">2012-08-17T14:19:13Z</dcterms:modified>
</cp:coreProperties>
</file>